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mTrans.com\Departments\P&amp;D_Prgm&amp;Monitor\1. Funding Programs\A2. Shuttle\2. Call for Projects\j. FY 2024-25\2_CFP Materials\2_Application\"/>
    </mc:Choice>
  </mc:AlternateContent>
  <xr:revisionPtr revIDLastSave="0" documentId="13_ncr:1_{893A157B-807C-4C9E-B300-71242984563A}" xr6:coauthVersionLast="47" xr6:coauthVersionMax="47" xr10:uidLastSave="{00000000-0000-0000-0000-000000000000}"/>
  <bookViews>
    <workbookView xWindow="-120" yWindow="-120" windowWidth="29040" windowHeight="17640" xr2:uid="{FDC9F30D-9ACE-479A-B84D-3A6E152A1D0F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37" i="1" s="1"/>
  <c r="D13" i="1"/>
  <c r="D20" i="1"/>
  <c r="F39" i="1"/>
  <c r="F24" i="1"/>
  <c r="J35" i="1"/>
  <c r="B43" i="1"/>
  <c r="B37" i="1"/>
  <c r="F37" i="1" s="1"/>
  <c r="B28" i="1"/>
  <c r="B22" i="1"/>
  <c r="D11" i="1" l="1"/>
  <c r="D22" i="1"/>
  <c r="F22" i="1"/>
  <c r="I36" i="1"/>
  <c r="J36" i="1" s="1"/>
  <c r="J20" i="1"/>
  <c r="F13" i="1"/>
  <c r="B41" i="1" s="1"/>
  <c r="F11" i="1"/>
  <c r="I39" i="1" l="1"/>
  <c r="J39" i="1" s="1"/>
  <c r="H39" i="1"/>
  <c r="B26" i="1"/>
  <c r="I24" i="1" s="1"/>
  <c r="I21" i="1"/>
  <c r="J21" i="1" s="1"/>
  <c r="H24" i="1" l="1"/>
  <c r="J24" i="1"/>
</calcChain>
</file>

<file path=xl/sharedStrings.xml><?xml version="1.0" encoding="utf-8"?>
<sst xmlns="http://schemas.openxmlformats.org/spreadsheetml/2006/main" count="57" uniqueCount="42">
  <si>
    <t>Shuttle Efficiency Template</t>
  </si>
  <si>
    <t>Based on Service Day</t>
  </si>
  <si>
    <t>Monthly Estimate</t>
  </si>
  <si>
    <t>Annual Estimate</t>
  </si>
  <si>
    <t>FUNDING</t>
  </si>
  <si>
    <t>TA-C/CAG
 Grant Request</t>
  </si>
  <si>
    <r>
      <t>Match</t>
    </r>
    <r>
      <rPr>
        <sz val="11"/>
        <color indexed="8"/>
        <rFont val="Calibri"/>
        <family val="2"/>
      </rPr>
      <t xml:space="preserve"> (Sponsor Contribution)</t>
    </r>
  </si>
  <si>
    <t xml:space="preserve">Enter the Quantity of Service Days: </t>
  </si>
  <si>
    <t>Enter Desired Grant Request %:</t>
  </si>
  <si>
    <t>Cost/Passenger</t>
  </si>
  <si>
    <t>TA-C/CAG Grant Subsidy/Passenger</t>
  </si>
  <si>
    <t>Sponsor Subsidy/Passenger</t>
  </si>
  <si>
    <r>
      <t xml:space="preserve">Enter Average </t>
    </r>
    <r>
      <rPr>
        <b/>
        <u/>
        <sz val="11"/>
        <color indexed="8"/>
        <rFont val="Calibri"/>
        <family val="2"/>
      </rPr>
      <t>Daily</t>
    </r>
    <r>
      <rPr>
        <b/>
        <sz val="11"/>
        <color indexed="8"/>
        <rFont val="Calibri"/>
        <family val="2"/>
      </rPr>
      <t xml:space="preserve"> Service Hour Quantity:</t>
    </r>
  </si>
  <si>
    <r>
      <t xml:space="preserve">Enter Projected Average </t>
    </r>
    <r>
      <rPr>
        <b/>
        <u/>
        <sz val="11"/>
        <color indexed="8"/>
        <rFont val="Calibri"/>
        <family val="2"/>
      </rPr>
      <t>Daily</t>
    </r>
    <r>
      <rPr>
        <b/>
        <sz val="11"/>
        <color indexed="8"/>
        <rFont val="Calibri"/>
        <family val="2"/>
      </rPr>
      <t xml:space="preserve"> Ridership:</t>
    </r>
  </si>
  <si>
    <t>Projected Service Cost:</t>
  </si>
  <si>
    <r>
      <t xml:space="preserve">Projected Support Costs </t>
    </r>
    <r>
      <rPr>
        <sz val="11"/>
        <color theme="1"/>
        <rFont val="Calibri"/>
        <family val="2"/>
        <scheme val="minor"/>
      </rPr>
      <t>(e.g. admin, marketing)</t>
    </r>
    <r>
      <rPr>
        <b/>
        <sz val="11"/>
        <color indexed="8"/>
        <rFont val="Calibri"/>
        <family val="2"/>
      </rPr>
      <t>:</t>
    </r>
  </si>
  <si>
    <t>Service Type</t>
  </si>
  <si>
    <t>Pass. /Serv. Hr.</t>
  </si>
  <si>
    <t>Projected Cost per Passenger:</t>
  </si>
  <si>
    <t>Commuter</t>
  </si>
  <si>
    <t>Community</t>
  </si>
  <si>
    <t>Projected Passengers per Service Hour:</t>
  </si>
  <si>
    <t>Door-to-Door</t>
  </si>
  <si>
    <t xml:space="preserve">Please note Sponsor contribution must be 25% or greater to be eligible. </t>
  </si>
  <si>
    <t>Per Month</t>
  </si>
  <si>
    <r>
      <t xml:space="preserve">Enter Average </t>
    </r>
    <r>
      <rPr>
        <b/>
        <u/>
        <sz val="11"/>
        <color indexed="8"/>
        <rFont val="Calibri"/>
        <family val="2"/>
      </rPr>
      <t>Hourly</t>
    </r>
    <r>
      <rPr>
        <b/>
        <sz val="11"/>
        <color indexed="8"/>
        <rFont val="Calibri"/>
        <family val="2"/>
      </rPr>
      <t xml:space="preserve"> Service Rate</t>
    </r>
    <r>
      <rPr>
        <sz val="11"/>
        <color theme="1"/>
        <rFont val="Calibri"/>
        <family val="2"/>
        <scheme val="minor"/>
      </rPr>
      <t xml:space="preserve"> (include all related vendor expenses EXCEPT Fuel Surcharge)</t>
    </r>
    <r>
      <rPr>
        <b/>
        <sz val="11"/>
        <color indexed="8"/>
        <rFont val="Calibri"/>
        <family val="2"/>
      </rPr>
      <t>:</t>
    </r>
  </si>
  <si>
    <t>OR</t>
  </si>
  <si>
    <t>A. Monthly</t>
  </si>
  <si>
    <t>Annual</t>
  </si>
  <si>
    <t>Per Month Fuel Surcharge:</t>
  </si>
  <si>
    <t>Annual Revenue Hour Fuel Surcharge:</t>
  </si>
  <si>
    <t>Daily</t>
  </si>
  <si>
    <t>I am calculating Fuel Surcharge based on (insert "X"):</t>
  </si>
  <si>
    <r>
      <t xml:space="preserve">A. Per Month Fuel Surcharge </t>
    </r>
    <r>
      <rPr>
        <b/>
        <i/>
        <sz val="11"/>
        <color rgb="FFFF0000"/>
        <rFont val="Calibri"/>
        <family val="2"/>
        <scheme val="minor"/>
      </rPr>
      <t>(Don't use if calculating based on Annual Revenue Hours allocation.)</t>
    </r>
  </si>
  <si>
    <r>
      <t xml:space="preserve">B. Per Annual Revenue Hour Fuel Surcharge  </t>
    </r>
    <r>
      <rPr>
        <b/>
        <i/>
        <sz val="11"/>
        <color rgb="FFFF0000"/>
        <rFont val="Calibri"/>
        <family val="2"/>
        <scheme val="minor"/>
      </rPr>
      <t>(Don't use if calculating based on Per Month allocation.)</t>
    </r>
  </si>
  <si>
    <t>Additional Fuel Surcharge Calculation table option below.</t>
  </si>
  <si>
    <t>Output is automated in the GREEN cells.</t>
  </si>
  <si>
    <t>SamTrans Master Shuttle Contract Rate average is $94.00/hour</t>
  </si>
  <si>
    <t>(Subject to change based on FY 2024 performance)</t>
  </si>
  <si>
    <t>CURRENT BENCHMARK TARGETS</t>
  </si>
  <si>
    <t xml:space="preserve">Input requested data into the blue cells. </t>
  </si>
  <si>
    <t>B. Annual Rev Hrs (Preferred)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</si>
</sst>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8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0" fillId="3" borderId="0" xfId="0" applyFill="1"/>
    <xf numFmtId="0" fontId="0" fillId="0" borderId="1" xfId="0" applyBorder="1"/>
    <xf numFmtId="0" fontId="5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3" fillId="4" borderId="2" xfId="0" applyFont="1" applyFill="1" applyBorder="1" applyAlignment="1">
      <alignment vertical="top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 wrapText="1"/>
    </xf>
    <xf numFmtId="0" fontId="4" fillId="5" borderId="0" xfId="0" applyFont="1" applyFill="1" applyProtection="1">
      <protection locked="0"/>
    </xf>
    <xf numFmtId="0" fontId="4" fillId="2" borderId="7" xfId="0" applyFont="1" applyFill="1" applyBorder="1" applyProtection="1">
      <protection locked="0"/>
    </xf>
    <xf numFmtId="0" fontId="4" fillId="0" borderId="0" xfId="0" applyFont="1"/>
    <xf numFmtId="0" fontId="2" fillId="6" borderId="5" xfId="0" applyFont="1" applyFill="1" applyBorder="1" applyAlignment="1">
      <alignment horizontal="center" wrapText="1"/>
    </xf>
    <xf numFmtId="9" fontId="4" fillId="2" borderId="7" xfId="3" applyFont="1" applyFill="1" applyBorder="1" applyAlignment="1" applyProtection="1">
      <alignment horizontal="center" wrapText="1"/>
      <protection locked="0"/>
    </xf>
    <xf numFmtId="0" fontId="2" fillId="0" borderId="0" xfId="0" applyFont="1"/>
    <xf numFmtId="8" fontId="2" fillId="3" borderId="9" xfId="0" applyNumberFormat="1" applyFont="1" applyFill="1" applyBorder="1" applyAlignment="1">
      <alignment horizontal="center"/>
    </xf>
    <xf numFmtId="8" fontId="2" fillId="3" borderId="10" xfId="0" applyNumberFormat="1" applyFont="1" applyFill="1" applyBorder="1" applyAlignment="1">
      <alignment horizontal="center"/>
    </xf>
    <xf numFmtId="8" fontId="4" fillId="2" borderId="7" xfId="2" applyNumberFormat="1" applyFont="1" applyFill="1" applyBorder="1" applyProtection="1">
      <protection locked="0"/>
    </xf>
    <xf numFmtId="8" fontId="0" fillId="0" borderId="0" xfId="0" applyNumberFormat="1"/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43" fontId="4" fillId="2" borderId="7" xfId="1" applyFont="1" applyFill="1" applyBorder="1" applyProtection="1">
      <protection locked="0"/>
    </xf>
    <xf numFmtId="43" fontId="1" fillId="0" borderId="0" xfId="1" applyFont="1"/>
    <xf numFmtId="43" fontId="2" fillId="3" borderId="12" xfId="1" applyFont="1" applyFill="1" applyBorder="1" applyAlignment="1" applyProtection="1">
      <alignment wrapText="1"/>
    </xf>
    <xf numFmtId="43" fontId="1" fillId="0" borderId="0" xfId="1" applyFont="1" applyFill="1" applyBorder="1" applyProtection="1"/>
    <xf numFmtId="43" fontId="2" fillId="3" borderId="12" xfId="1" applyFont="1" applyFill="1" applyBorder="1" applyProtection="1"/>
    <xf numFmtId="43" fontId="2" fillId="0" borderId="0" xfId="1" applyFont="1" applyBorder="1" applyProtection="1"/>
    <xf numFmtId="8" fontId="2" fillId="3" borderId="14" xfId="0" applyNumberFormat="1" applyFont="1" applyFill="1" applyBorder="1" applyAlignment="1">
      <alignment horizontal="center"/>
    </xf>
    <xf numFmtId="8" fontId="2" fillId="3" borderId="15" xfId="0" applyNumberFormat="1" applyFont="1" applyFill="1" applyBorder="1" applyAlignment="1">
      <alignment horizontal="center"/>
    </xf>
    <xf numFmtId="8" fontId="2" fillId="3" borderId="16" xfId="0" applyNumberFormat="1" applyFont="1" applyFill="1" applyBorder="1" applyAlignment="1">
      <alignment horizontal="center"/>
    </xf>
    <xf numFmtId="164" fontId="4" fillId="2" borderId="7" xfId="1" applyNumberFormat="1" applyFont="1" applyFill="1" applyBorder="1" applyProtection="1">
      <protection locked="0"/>
    </xf>
    <xf numFmtId="164" fontId="2" fillId="3" borderId="12" xfId="0" applyNumberFormat="1" applyFont="1" applyFill="1" applyBorder="1" applyAlignment="1">
      <alignment wrapText="1"/>
    </xf>
    <xf numFmtId="164" fontId="1" fillId="0" borderId="0" xfId="1" applyNumberFormat="1" applyFont="1" applyFill="1" applyBorder="1" applyProtection="1"/>
    <xf numFmtId="164" fontId="2" fillId="3" borderId="12" xfId="0" applyNumberFormat="1" applyFont="1" applyFill="1" applyBorder="1"/>
    <xf numFmtId="164" fontId="2" fillId="0" borderId="0" xfId="0" applyNumberFormat="1" applyFont="1"/>
    <xf numFmtId="0" fontId="2" fillId="0" borderId="17" xfId="0" applyFont="1" applyBorder="1" applyAlignment="1">
      <alignment horizontal="right"/>
    </xf>
    <xf numFmtId="0" fontId="4" fillId="0" borderId="17" xfId="0" applyFont="1" applyBorder="1"/>
    <xf numFmtId="0" fontId="0" fillId="0" borderId="17" xfId="0" applyBorder="1"/>
    <xf numFmtId="0" fontId="2" fillId="0" borderId="17" xfId="0" applyFont="1" applyBorder="1"/>
    <xf numFmtId="0" fontId="2" fillId="0" borderId="0" xfId="0" applyFont="1" applyAlignment="1">
      <alignment horizontal="right"/>
    </xf>
    <xf numFmtId="0" fontId="0" fillId="0" borderId="18" xfId="0" applyBorder="1"/>
    <xf numFmtId="8" fontId="2" fillId="3" borderId="12" xfId="0" applyNumberFormat="1" applyFont="1" applyFill="1" applyBorder="1"/>
    <xf numFmtId="8" fontId="2" fillId="3" borderId="12" xfId="0" applyNumberFormat="1" applyFont="1" applyFill="1" applyBorder="1" applyAlignment="1">
      <alignment wrapText="1"/>
    </xf>
    <xf numFmtId="44" fontId="1" fillId="0" borderId="0" xfId="2" applyFont="1" applyFill="1" applyBorder="1" applyProtection="1"/>
    <xf numFmtId="0" fontId="0" fillId="4" borderId="19" xfId="0" applyFill="1" applyBorder="1"/>
    <xf numFmtId="0" fontId="2" fillId="4" borderId="20" xfId="0" applyFont="1" applyFill="1" applyBorder="1"/>
    <xf numFmtId="0" fontId="0" fillId="4" borderId="21" xfId="0" applyFill="1" applyBorder="1"/>
    <xf numFmtId="0" fontId="2" fillId="4" borderId="0" xfId="0" applyFont="1" applyFill="1"/>
    <xf numFmtId="0" fontId="0" fillId="4" borderId="6" xfId="0" applyFill="1" applyBorder="1"/>
    <xf numFmtId="0" fontId="5" fillId="4" borderId="5" xfId="0" applyFont="1" applyFill="1" applyBorder="1"/>
    <xf numFmtId="0" fontId="2" fillId="0" borderId="22" xfId="0" applyFont="1" applyBorder="1"/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7" fontId="1" fillId="0" borderId="0" xfId="2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5" fontId="2" fillId="3" borderId="12" xfId="0" applyNumberFormat="1" applyFont="1" applyFill="1" applyBorder="1"/>
    <xf numFmtId="0" fontId="0" fillId="0" borderId="14" xfId="0" applyBorder="1"/>
    <xf numFmtId="7" fontId="1" fillId="0" borderId="24" xfId="2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0" xfId="0" applyNumberFormat="1" applyFont="1"/>
    <xf numFmtId="9" fontId="2" fillId="6" borderId="8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9" xfId="0" applyFont="1" applyBorder="1" applyAlignment="1">
      <alignment horizontal="left"/>
    </xf>
    <xf numFmtId="0" fontId="4" fillId="0" borderId="20" xfId="0" applyFont="1" applyBorder="1"/>
    <xf numFmtId="0" fontId="0" fillId="0" borderId="20" xfId="0" applyBorder="1"/>
    <xf numFmtId="0" fontId="2" fillId="0" borderId="20" xfId="0" applyFont="1" applyBorder="1"/>
    <xf numFmtId="0" fontId="0" fillId="0" borderId="21" xfId="0" applyBorder="1"/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8" fontId="2" fillId="0" borderId="0" xfId="0" applyNumberFormat="1" applyFont="1" applyAlignment="1">
      <alignment wrapText="1"/>
    </xf>
    <xf numFmtId="0" fontId="2" fillId="0" borderId="5" xfId="0" applyFont="1" applyBorder="1" applyAlignment="1">
      <alignment horizontal="right" wrapText="1"/>
    </xf>
    <xf numFmtId="0" fontId="2" fillId="0" borderId="14" xfId="0" applyFont="1" applyBorder="1"/>
    <xf numFmtId="0" fontId="2" fillId="0" borderId="24" xfId="0" applyFont="1" applyBorder="1"/>
    <xf numFmtId="44" fontId="2" fillId="0" borderId="24" xfId="0" applyNumberFormat="1" applyFont="1" applyBorder="1"/>
    <xf numFmtId="0" fontId="0" fillId="0" borderId="24" xfId="0" applyBorder="1"/>
    <xf numFmtId="0" fontId="0" fillId="0" borderId="25" xfId="0" applyBorder="1"/>
    <xf numFmtId="44" fontId="2" fillId="0" borderId="20" xfId="0" applyNumberFormat="1" applyFont="1" applyBorder="1"/>
    <xf numFmtId="8" fontId="4" fillId="0" borderId="0" xfId="2" applyNumberFormat="1" applyFont="1" applyFill="1" applyBorder="1" applyProtection="1">
      <protection locked="0"/>
    </xf>
    <xf numFmtId="7" fontId="1" fillId="0" borderId="20" xfId="2" applyNumberFormat="1" applyFont="1" applyBorder="1" applyAlignment="1">
      <alignment horizontal="center"/>
    </xf>
    <xf numFmtId="8" fontId="2" fillId="2" borderId="7" xfId="0" applyNumberFormat="1" applyFont="1" applyFill="1" applyBorder="1" applyAlignment="1">
      <alignment wrapText="1"/>
    </xf>
    <xf numFmtId="8" fontId="2" fillId="2" borderId="7" xfId="0" applyNumberFormat="1" applyFont="1" applyFill="1" applyBorder="1"/>
    <xf numFmtId="0" fontId="10" fillId="7" borderId="0" xfId="0" applyFont="1" applyFill="1" applyAlignment="1">
      <alignment horizontal="center"/>
    </xf>
    <xf numFmtId="164" fontId="4" fillId="0" borderId="0" xfId="1" applyNumberFormat="1" applyFont="1" applyFill="1" applyBorder="1" applyProtection="1">
      <protection locked="0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7" fontId="11" fillId="7" borderId="0" xfId="2" applyNumberFormat="1" applyFont="1" applyFill="1" applyBorder="1" applyAlignment="1">
      <alignment horizontal="center"/>
    </xf>
    <xf numFmtId="44" fontId="10" fillId="7" borderId="0" xfId="0" applyNumberFormat="1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9" fillId="7" borderId="24" xfId="0" applyFont="1" applyFill="1" applyBorder="1"/>
    <xf numFmtId="0" fontId="9" fillId="7" borderId="25" xfId="0" applyFont="1" applyFill="1" applyBorder="1"/>
    <xf numFmtId="0" fontId="10" fillId="7" borderId="24" xfId="0" applyFont="1" applyFill="1" applyBorder="1"/>
    <xf numFmtId="0" fontId="10" fillId="7" borderId="19" xfId="0" applyFont="1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21" xfId="0" applyFill="1" applyBorder="1" applyAlignment="1">
      <alignment horizontal="center" wrapText="1"/>
    </xf>
    <xf numFmtId="0" fontId="0" fillId="7" borderId="14" xfId="0" applyFill="1" applyBorder="1" applyAlignment="1">
      <alignment horizontal="center" wrapText="1"/>
    </xf>
    <xf numFmtId="0" fontId="0" fillId="7" borderId="24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168" fontId="4" fillId="2" borderId="7" xfId="2" applyNumberFormat="1" applyFont="1" applyFill="1" applyBorder="1" applyProtection="1">
      <protection locked="0"/>
    </xf>
    <xf numFmtId="0" fontId="10" fillId="7" borderId="26" xfId="0" applyFont="1" applyFill="1" applyBorder="1" applyAlignment="1">
      <alignment horizontal="center" wrapText="1"/>
    </xf>
    <xf numFmtId="0" fontId="10" fillId="7" borderId="27" xfId="0" applyFont="1" applyFill="1" applyBorder="1" applyAlignment="1">
      <alignment horizontal="center" wrapText="1"/>
    </xf>
    <xf numFmtId="0" fontId="10" fillId="7" borderId="28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F499D-5BD0-4166-859C-EF94429AAE21}">
  <sheetPr>
    <pageSetUpPr fitToPage="1"/>
  </sheetPr>
  <dimension ref="A1:K44"/>
  <sheetViews>
    <sheetView tabSelected="1" topLeftCell="A13" zoomScaleNormal="100" workbookViewId="0">
      <selection activeCell="F15" sqref="F15"/>
    </sheetView>
  </sheetViews>
  <sheetFormatPr defaultRowHeight="15" x14ac:dyDescent="0.25"/>
  <cols>
    <col min="1" max="1" width="49.140625" customWidth="1"/>
    <col min="2" max="2" width="12.7109375" customWidth="1"/>
    <col min="3" max="3" width="2.7109375" customWidth="1"/>
    <col min="4" max="4" width="13.7109375" customWidth="1"/>
    <col min="5" max="5" width="2.7109375" customWidth="1"/>
    <col min="6" max="6" width="15.28515625" customWidth="1"/>
    <col min="7" max="7" width="2.7109375" customWidth="1"/>
    <col min="8" max="8" width="19.7109375" customWidth="1"/>
    <col min="9" max="9" width="18.7109375" customWidth="1"/>
    <col min="10" max="10" width="17.7109375" customWidth="1"/>
    <col min="12" max="12" width="11.140625" customWidth="1"/>
    <col min="13" max="13" width="12.7109375" customWidth="1"/>
    <col min="14" max="14" width="2.7109375" customWidth="1"/>
    <col min="15" max="15" width="13.7109375" customWidth="1"/>
    <col min="16" max="16" width="2.7109375" customWidth="1"/>
    <col min="17" max="17" width="15.28515625" customWidth="1"/>
    <col min="18" max="18" width="2.7109375" customWidth="1"/>
    <col min="19" max="19" width="19.7109375" customWidth="1"/>
    <col min="20" max="20" width="18.7109375" customWidth="1"/>
    <col min="21" max="21" width="17.7109375" customWidth="1"/>
  </cols>
  <sheetData>
    <row r="1" spans="1:10" ht="18.75" x14ac:dyDescent="0.3">
      <c r="A1" s="1" t="s">
        <v>0</v>
      </c>
      <c r="B1" s="1"/>
    </row>
    <row r="3" spans="1:10" x14ac:dyDescent="0.25">
      <c r="A3" s="2" t="s">
        <v>40</v>
      </c>
      <c r="B3" s="3" t="s">
        <v>36</v>
      </c>
      <c r="C3" s="4"/>
      <c r="D3" s="4"/>
      <c r="E3" s="4"/>
      <c r="F3" s="4"/>
    </row>
    <row r="4" spans="1:10" ht="15.75" thickBot="1" x14ac:dyDescent="0.3"/>
    <row r="5" spans="1:10" ht="31.5" x14ac:dyDescent="0.25">
      <c r="A5" s="5"/>
      <c r="B5" s="6" t="s">
        <v>1</v>
      </c>
      <c r="C5" s="7"/>
      <c r="D5" s="6" t="s">
        <v>2</v>
      </c>
      <c r="E5" s="6"/>
      <c r="F5" s="6" t="s">
        <v>3</v>
      </c>
      <c r="G5" s="6"/>
      <c r="H5" s="50"/>
      <c r="I5" s="51"/>
      <c r="J5" s="52"/>
    </row>
    <row r="6" spans="1:10" ht="16.5" thickBot="1" x14ac:dyDescent="0.3">
      <c r="H6" s="55" t="s">
        <v>39</v>
      </c>
      <c r="I6" s="53"/>
      <c r="J6" s="54"/>
    </row>
    <row r="7" spans="1:10" ht="16.5" thickBot="1" x14ac:dyDescent="0.3">
      <c r="A7" s="13" t="s">
        <v>7</v>
      </c>
      <c r="B7" s="14"/>
      <c r="D7" s="29">
        <f>F7/12</f>
        <v>21.25</v>
      </c>
      <c r="F7" s="15">
        <v>255</v>
      </c>
      <c r="G7" s="16"/>
      <c r="H7" s="55" t="s">
        <v>38</v>
      </c>
      <c r="I7" s="53"/>
      <c r="J7" s="54"/>
    </row>
    <row r="8" spans="1:10" ht="15.75" thickBot="1" x14ac:dyDescent="0.3">
      <c r="A8" s="19"/>
      <c r="D8" s="19"/>
      <c r="H8" s="56" t="s">
        <v>16</v>
      </c>
      <c r="I8" s="57" t="s">
        <v>9</v>
      </c>
      <c r="J8" s="58" t="s">
        <v>17</v>
      </c>
    </row>
    <row r="9" spans="1:10" ht="30.75" thickBot="1" x14ac:dyDescent="0.3">
      <c r="A9" s="13" t="s">
        <v>25</v>
      </c>
      <c r="B9" s="106">
        <v>94</v>
      </c>
      <c r="C9" s="23"/>
      <c r="D9" s="107" t="s">
        <v>37</v>
      </c>
      <c r="E9" s="108"/>
      <c r="F9" s="109"/>
      <c r="H9" s="11" t="s">
        <v>19</v>
      </c>
      <c r="I9" s="59">
        <v>9</v>
      </c>
      <c r="J9" s="60">
        <v>15</v>
      </c>
    </row>
    <row r="10" spans="1:10" ht="15.75" thickBot="1" x14ac:dyDescent="0.3">
      <c r="A10" s="19"/>
      <c r="B10" s="16"/>
      <c r="D10" s="19"/>
      <c r="H10" s="11" t="s">
        <v>20</v>
      </c>
      <c r="I10" s="59">
        <v>11</v>
      </c>
      <c r="J10" s="60">
        <v>10</v>
      </c>
    </row>
    <row r="11" spans="1:10" ht="15.75" thickBot="1" x14ac:dyDescent="0.3">
      <c r="A11" s="13" t="s">
        <v>12</v>
      </c>
      <c r="B11" s="27">
        <v>6</v>
      </c>
      <c r="C11" s="28"/>
      <c r="D11" s="29">
        <f>B11*D7</f>
        <v>127.5</v>
      </c>
      <c r="E11" s="30"/>
      <c r="F11" s="31">
        <f>B11*F7</f>
        <v>1530</v>
      </c>
      <c r="G11" s="32"/>
      <c r="H11" s="62" t="s">
        <v>22</v>
      </c>
      <c r="I11" s="63">
        <v>22</v>
      </c>
      <c r="J11" s="64">
        <v>2</v>
      </c>
    </row>
    <row r="12" spans="1:10" ht="15.75" thickBot="1" x14ac:dyDescent="0.3">
      <c r="A12" s="19"/>
      <c r="B12" s="16"/>
      <c r="D12" s="19"/>
    </row>
    <row r="13" spans="1:10" ht="15.75" thickBot="1" x14ac:dyDescent="0.3">
      <c r="A13" s="13" t="s">
        <v>13</v>
      </c>
      <c r="B13" s="36">
        <v>40</v>
      </c>
      <c r="D13" s="37">
        <f>B13*D7</f>
        <v>850</v>
      </c>
      <c r="E13" s="38"/>
      <c r="F13" s="39">
        <f>B13*F7</f>
        <v>10200</v>
      </c>
      <c r="G13" s="40"/>
      <c r="H13" s="100" t="s">
        <v>23</v>
      </c>
      <c r="I13" s="101"/>
      <c r="J13" s="102"/>
    </row>
    <row r="14" spans="1:10" ht="15.75" thickBot="1" x14ac:dyDescent="0.3">
      <c r="A14" s="13"/>
      <c r="B14" s="89"/>
      <c r="D14" s="90"/>
      <c r="E14" s="38"/>
      <c r="F14" s="40"/>
      <c r="G14" s="40"/>
      <c r="H14" s="103"/>
      <c r="I14" s="104"/>
      <c r="J14" s="105"/>
    </row>
    <row r="15" spans="1:10" ht="15.75" thickBot="1" x14ac:dyDescent="0.3">
      <c r="A15" s="13" t="s">
        <v>32</v>
      </c>
      <c r="B15" s="89"/>
      <c r="C15" s="36"/>
      <c r="D15" s="91" t="s">
        <v>27</v>
      </c>
      <c r="E15" s="36">
        <v>80</v>
      </c>
      <c r="F15" s="92" t="s">
        <v>41</v>
      </c>
    </row>
    <row r="16" spans="1:10" ht="15.75" thickBot="1" x14ac:dyDescent="0.3">
      <c r="A16" s="41"/>
      <c r="B16" s="42"/>
      <c r="C16" s="43"/>
      <c r="D16" s="44"/>
      <c r="E16" s="43"/>
      <c r="F16" s="43"/>
      <c r="G16" s="43"/>
      <c r="H16" s="43"/>
      <c r="I16" s="43"/>
      <c r="J16" s="43"/>
    </row>
    <row r="17" spans="1:11" ht="16.5" thickTop="1" thickBot="1" x14ac:dyDescent="0.3">
      <c r="A17" s="45"/>
      <c r="B17" s="16"/>
      <c r="D17" s="19"/>
      <c r="F17" s="46"/>
      <c r="G17" s="46"/>
      <c r="H17" s="46"/>
      <c r="I17" s="46"/>
      <c r="J17" s="46"/>
    </row>
    <row r="18" spans="1:11" ht="30" x14ac:dyDescent="0.25">
      <c r="A18" s="68" t="s">
        <v>33</v>
      </c>
      <c r="B18" s="69"/>
      <c r="C18" s="70"/>
      <c r="D18" s="71"/>
      <c r="E18" s="70"/>
      <c r="F18" s="70"/>
      <c r="G18" s="72"/>
      <c r="H18" s="8" t="s">
        <v>4</v>
      </c>
      <c r="I18" s="9" t="s">
        <v>5</v>
      </c>
      <c r="J18" s="10" t="s">
        <v>6</v>
      </c>
      <c r="K18" s="93"/>
    </row>
    <row r="19" spans="1:11" ht="15.75" thickBot="1" x14ac:dyDescent="0.3">
      <c r="A19" s="73"/>
      <c r="B19" s="74" t="s">
        <v>31</v>
      </c>
      <c r="D19" s="74" t="s">
        <v>24</v>
      </c>
      <c r="F19" s="67" t="s">
        <v>28</v>
      </c>
      <c r="G19" s="12"/>
      <c r="H19" s="11"/>
      <c r="J19" s="12"/>
    </row>
    <row r="20" spans="1:11" ht="30.75" thickBot="1" x14ac:dyDescent="0.3">
      <c r="A20" s="73" t="s">
        <v>29</v>
      </c>
      <c r="B20" s="16"/>
      <c r="D20" s="22">
        <f>(5.76*B11*F7)/12</f>
        <v>734.40000000000009</v>
      </c>
      <c r="F20" s="84"/>
      <c r="G20" s="12"/>
      <c r="H20" s="17" t="s">
        <v>8</v>
      </c>
      <c r="I20" s="18">
        <v>0.75</v>
      </c>
      <c r="J20" s="66">
        <f>1-I20</f>
        <v>0.25</v>
      </c>
    </row>
    <row r="21" spans="1:11" x14ac:dyDescent="0.25">
      <c r="A21" s="73"/>
      <c r="B21" s="16"/>
      <c r="D21" s="19"/>
      <c r="G21" s="12"/>
      <c r="H21" s="11"/>
      <c r="I21" s="20">
        <f>(F22+F24)*I20</f>
        <v>123474.59999999999</v>
      </c>
      <c r="J21" s="21">
        <f>(F22+F24)-I21</f>
        <v>41158.199999999997</v>
      </c>
    </row>
    <row r="22" spans="1:11" x14ac:dyDescent="0.25">
      <c r="A22" s="73" t="s">
        <v>14</v>
      </c>
      <c r="B22" s="47">
        <f>$B$9*$B$11</f>
        <v>564</v>
      </c>
      <c r="D22" s="48">
        <f>($B$9*$B$11*$D$7)+D20</f>
        <v>12719.4</v>
      </c>
      <c r="E22" s="49"/>
      <c r="F22" s="47">
        <f>B22*F7+(D20*12)</f>
        <v>152632.79999999999</v>
      </c>
      <c r="G22" s="75"/>
      <c r="H22" s="11"/>
      <c r="J22" s="12"/>
    </row>
    <row r="23" spans="1:11" ht="45.75" thickBot="1" x14ac:dyDescent="0.3">
      <c r="A23" s="73"/>
      <c r="B23" s="75"/>
      <c r="D23" s="76"/>
      <c r="E23" s="49"/>
      <c r="F23" s="75"/>
      <c r="G23" s="75"/>
      <c r="H23" s="24" t="s">
        <v>9</v>
      </c>
      <c r="I23" s="25" t="s">
        <v>10</v>
      </c>
      <c r="J23" s="26" t="s">
        <v>11</v>
      </c>
    </row>
    <row r="24" spans="1:11" ht="15.75" thickBot="1" x14ac:dyDescent="0.3">
      <c r="A24" s="73" t="s">
        <v>15</v>
      </c>
      <c r="B24" s="75"/>
      <c r="D24" s="86">
        <v>1000</v>
      </c>
      <c r="E24" s="49"/>
      <c r="F24" s="87">
        <f>D24*12</f>
        <v>12000</v>
      </c>
      <c r="G24" s="75"/>
      <c r="H24" s="33">
        <f>B26</f>
        <v>16.140470588235292</v>
      </c>
      <c r="I24" s="34">
        <f>B26*I20</f>
        <v>12.10535294117647</v>
      </c>
      <c r="J24" s="35">
        <f>B26-I24</f>
        <v>4.0351176470588221</v>
      </c>
    </row>
    <row r="25" spans="1:11" x14ac:dyDescent="0.25">
      <c r="A25" s="73"/>
      <c r="J25" s="12"/>
    </row>
    <row r="26" spans="1:11" x14ac:dyDescent="0.25">
      <c r="A26" s="73" t="s">
        <v>18</v>
      </c>
      <c r="B26" s="47">
        <f>(F22+F24)/$F$13</f>
        <v>16.140470588235292</v>
      </c>
      <c r="G26" s="19"/>
      <c r="J26" s="12"/>
    </row>
    <row r="27" spans="1:11" x14ac:dyDescent="0.25">
      <c r="A27" s="73"/>
      <c r="B27" s="75"/>
      <c r="G27" s="74"/>
      <c r="J27" s="12"/>
    </row>
    <row r="28" spans="1:11" x14ac:dyDescent="0.25">
      <c r="A28" s="77" t="s">
        <v>21</v>
      </c>
      <c r="B28" s="61">
        <f>$B$13/$B$11</f>
        <v>6.666666666666667</v>
      </c>
      <c r="G28" s="59"/>
      <c r="J28" s="12"/>
    </row>
    <row r="29" spans="1:11" ht="15.75" thickBot="1" x14ac:dyDescent="0.3">
      <c r="A29" s="78"/>
      <c r="B29" s="79"/>
      <c r="C29" s="80"/>
      <c r="D29" s="81"/>
      <c r="E29" s="81"/>
      <c r="F29" s="81"/>
      <c r="G29" s="63"/>
      <c r="H29" s="99" t="s">
        <v>35</v>
      </c>
      <c r="I29" s="97"/>
      <c r="J29" s="98"/>
    </row>
    <row r="30" spans="1:11" x14ac:dyDescent="0.25">
      <c r="A30" s="19"/>
      <c r="B30" s="19"/>
      <c r="C30" s="65"/>
      <c r="G30" s="59"/>
    </row>
    <row r="31" spans="1:11" x14ac:dyDescent="0.25">
      <c r="A31" s="88" t="s">
        <v>26</v>
      </c>
      <c r="B31" s="88"/>
      <c r="C31" s="95"/>
      <c r="D31" s="96"/>
      <c r="E31" s="96"/>
      <c r="F31" s="96"/>
      <c r="G31" s="94"/>
      <c r="H31" s="96"/>
      <c r="I31" s="96"/>
      <c r="J31" s="96"/>
    </row>
    <row r="32" spans="1:11" ht="15.75" thickBot="1" x14ac:dyDescent="0.3">
      <c r="A32" s="19"/>
      <c r="B32" s="19"/>
      <c r="C32" s="65"/>
      <c r="G32" s="59"/>
    </row>
    <row r="33" spans="1:10" ht="30" x14ac:dyDescent="0.25">
      <c r="A33" s="68" t="s">
        <v>34</v>
      </c>
      <c r="B33" s="71"/>
      <c r="C33" s="83"/>
      <c r="D33" s="70"/>
      <c r="E33" s="70"/>
      <c r="F33" s="70"/>
      <c r="G33" s="85"/>
      <c r="H33" s="8" t="s">
        <v>4</v>
      </c>
      <c r="I33" s="9" t="s">
        <v>5</v>
      </c>
      <c r="J33" s="10" t="s">
        <v>6</v>
      </c>
    </row>
    <row r="34" spans="1:10" ht="15.75" thickBot="1" x14ac:dyDescent="0.3">
      <c r="A34" s="73"/>
      <c r="B34" s="74" t="s">
        <v>31</v>
      </c>
      <c r="D34" s="74" t="s">
        <v>24</v>
      </c>
      <c r="F34" s="67" t="s">
        <v>28</v>
      </c>
      <c r="G34" s="59"/>
      <c r="H34" s="11"/>
      <c r="J34" s="12"/>
    </row>
    <row r="35" spans="1:10" ht="30.75" thickBot="1" x14ac:dyDescent="0.3">
      <c r="A35" s="73" t="s">
        <v>30</v>
      </c>
      <c r="B35" s="16"/>
      <c r="D35" s="84"/>
      <c r="F35" s="22">
        <v>5.76</v>
      </c>
      <c r="H35" s="17" t="s">
        <v>8</v>
      </c>
      <c r="I35" s="18">
        <v>0.75</v>
      </c>
      <c r="J35" s="66">
        <f>1-I35</f>
        <v>0.25</v>
      </c>
    </row>
    <row r="36" spans="1:10" x14ac:dyDescent="0.25">
      <c r="A36" s="73"/>
      <c r="B36" s="16"/>
      <c r="D36" s="19"/>
      <c r="H36" s="11"/>
      <c r="I36" s="20">
        <f>(F37+F39)*I35</f>
        <v>123474.59999999999</v>
      </c>
      <c r="J36" s="21">
        <f>(F37+F39)-I36</f>
        <v>41158.199999999997</v>
      </c>
    </row>
    <row r="37" spans="1:10" x14ac:dyDescent="0.25">
      <c r="A37" s="73" t="s">
        <v>14</v>
      </c>
      <c r="B37" s="47">
        <f>$B$9*$B$11</f>
        <v>564</v>
      </c>
      <c r="D37" s="48">
        <f>($B$9*$B$11*$D$7)+(F35*B11*D7)</f>
        <v>12719.4</v>
      </c>
      <c r="E37" s="49"/>
      <c r="F37" s="47">
        <f>B37*F7+($F$35*$B$11*$F$7)</f>
        <v>152632.79999999999</v>
      </c>
      <c r="H37" s="11"/>
      <c r="J37" s="12"/>
    </row>
    <row r="38" spans="1:10" ht="45.75" thickBot="1" x14ac:dyDescent="0.3">
      <c r="A38" s="73"/>
      <c r="B38" s="75"/>
      <c r="D38" s="76"/>
      <c r="E38" s="49"/>
      <c r="F38" s="75"/>
      <c r="H38" s="24" t="s">
        <v>9</v>
      </c>
      <c r="I38" s="25" t="s">
        <v>10</v>
      </c>
      <c r="J38" s="26" t="s">
        <v>11</v>
      </c>
    </row>
    <row r="39" spans="1:10" ht="15.75" thickBot="1" x14ac:dyDescent="0.3">
      <c r="A39" s="73" t="s">
        <v>15</v>
      </c>
      <c r="B39" s="75"/>
      <c r="D39" s="86">
        <v>1000</v>
      </c>
      <c r="E39" s="49"/>
      <c r="F39" s="87">
        <f>D39*12</f>
        <v>12000</v>
      </c>
      <c r="H39" s="33">
        <f>B41</f>
        <v>16.140470588235292</v>
      </c>
      <c r="I39" s="34">
        <f>B41*I35</f>
        <v>12.10535294117647</v>
      </c>
      <c r="J39" s="35">
        <f>B41-I39</f>
        <v>4.0351176470588221</v>
      </c>
    </row>
    <row r="40" spans="1:10" x14ac:dyDescent="0.25">
      <c r="A40" s="73"/>
      <c r="J40" s="12"/>
    </row>
    <row r="41" spans="1:10" x14ac:dyDescent="0.25">
      <c r="A41" s="73" t="s">
        <v>18</v>
      </c>
      <c r="B41" s="47">
        <f>(F37+F39)/$F$13</f>
        <v>16.140470588235292</v>
      </c>
      <c r="J41" s="12"/>
    </row>
    <row r="42" spans="1:10" x14ac:dyDescent="0.25">
      <c r="A42" s="73"/>
      <c r="B42" s="75"/>
      <c r="J42" s="12"/>
    </row>
    <row r="43" spans="1:10" x14ac:dyDescent="0.25">
      <c r="A43" s="77" t="s">
        <v>21</v>
      </c>
      <c r="B43" s="61">
        <f>$B$13/$B$11</f>
        <v>6.666666666666667</v>
      </c>
      <c r="J43" s="12"/>
    </row>
    <row r="44" spans="1:10" ht="15.75" thickBot="1" x14ac:dyDescent="0.3">
      <c r="A44" s="62"/>
      <c r="B44" s="81"/>
      <c r="C44" s="81"/>
      <c r="D44" s="81"/>
      <c r="E44" s="81"/>
      <c r="F44" s="81"/>
      <c r="G44" s="81"/>
      <c r="H44" s="81"/>
      <c r="I44" s="81"/>
      <c r="J44" s="82"/>
    </row>
  </sheetData>
  <mergeCells count="2">
    <mergeCell ref="H13:J14"/>
    <mergeCell ref="D9:F9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SMCTD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SMCTD</dc:creator>
  <cp:lastModifiedBy>SMCTD</cp:lastModifiedBy>
  <cp:lastPrinted>2023-01-12T02:09:19Z</cp:lastPrinted>
  <dcterms:created xsi:type="dcterms:W3CDTF">2023-01-06T22:06:28Z</dcterms:created>
  <dcterms:modified xsi:type="dcterms:W3CDTF">2023-01-12T18:04:40Z</dcterms:modified>
</cp:coreProperties>
</file>